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25" windowWidth="15195" windowHeight="7815"/>
  </bookViews>
  <sheets>
    <sheet name="Аналит.отчет" sheetId="1" r:id="rId1"/>
  </sheets>
  <externalReferences>
    <externalReference r:id="rId2"/>
  </externalReferences>
  <definedNames>
    <definedName name="_xlnm.Print_Titles" localSheetId="0">Аналит.отчет!$5:$5</definedName>
    <definedName name="_xlnm.Print_Area" localSheetId="0">Аналит.отчет!$A$1:$E$163</definedName>
  </definedNames>
  <calcPr calcId="144525"/>
</workbook>
</file>

<file path=xl/calcChain.xml><?xml version="1.0" encoding="utf-8"?>
<calcChain xmlns="http://schemas.openxmlformats.org/spreadsheetml/2006/main">
  <c r="C49" i="1" l="1"/>
  <c r="C47" i="1"/>
  <c r="C46" i="1"/>
  <c r="C41" i="1"/>
  <c r="C39" i="1"/>
  <c r="C38" i="1"/>
  <c r="C33" i="1"/>
  <c r="C32" i="1"/>
  <c r="C23" i="1"/>
  <c r="C7" i="1"/>
  <c r="C9" i="1"/>
  <c r="C18" i="1"/>
  <c r="C17" i="1"/>
  <c r="C16" i="1"/>
  <c r="C15" i="1"/>
  <c r="C14" i="1"/>
  <c r="C10" i="1"/>
  <c r="E62" i="1" l="1"/>
  <c r="D159" i="1"/>
  <c r="C159" i="1"/>
  <c r="D153" i="1" l="1"/>
  <c r="D150" i="1"/>
  <c r="D122" i="1"/>
  <c r="D121" i="1"/>
  <c r="C121" i="1"/>
  <c r="D88" i="1"/>
  <c r="C88" i="1"/>
  <c r="E89" i="1" l="1"/>
  <c r="E88" i="1"/>
  <c r="D76" i="1"/>
  <c r="C76" i="1"/>
  <c r="D74" i="1"/>
  <c r="C74" i="1"/>
  <c r="D72" i="1"/>
  <c r="C72" i="1"/>
  <c r="C69" i="1"/>
  <c r="D69" i="1"/>
  <c r="C67" i="1"/>
  <c r="D67" i="1"/>
  <c r="D51" i="1" l="1"/>
  <c r="E44" i="1"/>
  <c r="C51" i="1"/>
  <c r="D29" i="1"/>
  <c r="C29" i="1"/>
  <c r="C22" i="1"/>
  <c r="E15" i="1" l="1"/>
  <c r="E14" i="1" l="1"/>
  <c r="C153" i="1" l="1"/>
  <c r="C150" i="1"/>
  <c r="C122" i="1"/>
  <c r="E136" i="1" l="1"/>
  <c r="E156" i="1" l="1"/>
  <c r="E77" i="1"/>
  <c r="E86" i="1"/>
  <c r="E107" i="1"/>
  <c r="E41" i="1"/>
  <c r="E87" i="1"/>
  <c r="E85" i="1"/>
  <c r="E84" i="1"/>
  <c r="E83" i="1"/>
  <c r="E81" i="1"/>
  <c r="E158" i="1"/>
  <c r="E155" i="1"/>
  <c r="E154" i="1"/>
  <c r="E153" i="1"/>
  <c r="E150" i="1"/>
  <c r="E130" i="1"/>
  <c r="E132" i="1"/>
  <c r="E133" i="1"/>
  <c r="E134" i="1"/>
  <c r="E137" i="1"/>
  <c r="E138" i="1"/>
  <c r="E141" i="1"/>
  <c r="E142" i="1"/>
  <c r="E144" i="1"/>
  <c r="E145" i="1"/>
  <c r="E146" i="1"/>
  <c r="E147" i="1"/>
  <c r="E122" i="1"/>
  <c r="E124" i="1"/>
  <c r="E106" i="1"/>
  <c r="E111" i="1"/>
  <c r="E115" i="1"/>
  <c r="E118" i="1"/>
  <c r="E119" i="1"/>
  <c r="E120" i="1"/>
  <c r="E104" i="1"/>
  <c r="E28" i="1"/>
  <c r="E27" i="1"/>
  <c r="E56" i="1"/>
  <c r="E59" i="1"/>
  <c r="E61" i="1"/>
  <c r="E51" i="1"/>
  <c r="E50" i="1"/>
  <c r="E75" i="1"/>
  <c r="E73" i="1"/>
  <c r="E71" i="1"/>
  <c r="E68" i="1"/>
  <c r="E66" i="1"/>
  <c r="E64" i="1"/>
  <c r="E46" i="1" l="1"/>
  <c r="E24" i="1"/>
  <c r="E29" i="1"/>
  <c r="E127" i="1"/>
  <c r="E32" i="1" l="1"/>
  <c r="E10" i="1"/>
  <c r="E38" i="1" l="1"/>
  <c r="E9" i="1"/>
  <c r="E7" i="1" l="1"/>
  <c r="E22" i="1"/>
</calcChain>
</file>

<file path=xl/sharedStrings.xml><?xml version="1.0" encoding="utf-8"?>
<sst xmlns="http://schemas.openxmlformats.org/spreadsheetml/2006/main" count="299" uniqueCount="122">
  <si>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</si>
  <si>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</si>
  <si>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</si>
  <si>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</si>
  <si>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</si>
  <si>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</si>
  <si>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</si>
  <si>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</si>
  <si>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</si>
  <si>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</si>
  <si>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</si>
  <si>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</si>
  <si>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</si>
  <si>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</si>
  <si>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</si>
  <si>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</si>
  <si>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</si>
  <si>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</si>
  <si>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</si>
  <si>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</si>
  <si>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</si>
  <si>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</si>
  <si>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спорта, отдыха и развлечений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</si>
  <si>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</si>
  <si>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</si>
  <si>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</si>
  <si>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</si>
  <si>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</si>
  <si>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</si>
  <si>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</si>
  <si>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</si>
  <si>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</si>
  <si>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</si>
  <si>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</si>
  <si>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</si>
  <si>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</si>
  <si>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</si>
  <si>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</si>
  <si>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</si>
  <si>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</si>
  <si>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</si>
  <si>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</si>
  <si>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</si>
  <si>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</si>
  <si>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</si>
  <si>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</si>
  <si>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</si>
  <si>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</si>
  <si>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</si>
  <si>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</si>
  <si>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</si>
  <si>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</si>
  <si>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</si>
  <si>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</si>
  <si>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</si>
  <si>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</si>
  <si>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</si>
  <si>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</si>
  <si>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</si>
  <si>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</si>
  <si>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</si>
  <si>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</si>
  <si>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</si>
  <si>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</si>
  <si>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</si>
  <si>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</si>
  <si>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</si>
  <si>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</si>
  <si>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</si>
  <si>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</si>
  <si>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</si>
  <si>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</si>
  <si>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</si>
  <si>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</si>
  <si>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</si>
  <si>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</si>
  <si>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</si>
  <si>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</si>
  <si>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</si>
  <si>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</si>
  <si>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</si>
  <si>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</si>
  <si>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</si>
  <si>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</si>
  <si>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</si>
  <si>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</si>
  <si>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</si>
  <si>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</si>
  <si>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</si>
  <si>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</si>
  <si>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</si>
  <si>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</si>
  <si>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</si>
  <si>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</si>
  <si>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</si>
  <si>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</si>
  <si>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</si>
  <si>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</si>
  <si>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</si>
  <si>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</si>
  <si>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</si>
  <si>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</si>
  <si>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>Объем отгруженных товаров собственного производства, выполненных работ и услуг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</si>
  <si>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</si>
  <si>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</si>
  <si>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</si>
  <si>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</si>
  <si>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</si>
  <si>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</si>
  <si>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</si>
  <si>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</si>
  <si>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</si>
  <si>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</si>
  <si>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…</t>
  </si>
  <si>
    <r>
      <t>*</t>
    </r>
    <r>
      <rPr>
        <b/>
        <u/>
        <sz val="16"/>
        <rFont val="Times New Roman"/>
        <family val="1"/>
        <charset val="204"/>
      </rPr>
      <t>Примечание:</t>
    </r>
    <r>
      <rPr>
        <b/>
        <sz val="16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</si>
  <si>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 xml:space="preserve">Сельское, лесное хозяйство, охота, рыболовство и рыбоводство, в том числе </t>
  </si>
  <si>
    <t>Сельское, лесное хозяйство, охота, рыболовство и рыбоводство:</t>
  </si>
  <si>
    <t>Деятельность в области культуры, спорта, организации досуга и развлечений, в том числе:</t>
  </si>
  <si>
    <t>Аналитический отчет о социально-экономической ситуации в муниципальном образовании "Нукутский район" за 1 квартал 2021 года</t>
  </si>
  <si>
    <t>Значение показателя за 1 квартал 2021 год</t>
  </si>
  <si>
    <t>Значение показателя за соответствующий период 1 квартал 2020 года</t>
  </si>
  <si>
    <t>тыс. пасс/км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</si>
</sst>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b/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</font>
    <font>
      <sz val="14"/>
      <color rgb="FFFF0000"/>
      <name val="Times New Roman"/>
      <family val="1"/>
      <charset val="204"/>
    </font>
    <font>
      <sz val="14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/>
    <xf numFmtId="0" fontId="6" fillId="0" borderId="9" xfId="0" applyFont="1" applyBorder="1" applyAlignment="1">
      <alignment horizontal="center" vertical="center"/>
    </xf>
    <xf numFmtId="0" fontId="7" fillId="0" borderId="1" xfId="0" applyFont="1" applyBorder="1"/>
    <xf numFmtId="0" fontId="6" fillId="0" borderId="8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wrapText="1"/>
    </xf>
    <xf numFmtId="0" fontId="8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49" fontId="11" fillId="3" borderId="3" xfId="0" applyNumberFormat="1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0" fillId="0" borderId="11" xfId="0" applyBorder="1"/>
    <xf numFmtId="164" fontId="12" fillId="2" borderId="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2" fontId="22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74;&#1072;&#1088;&#1090;&#1072;&#1083;&#1100;&#1085;&#1099;&#1081;%20&#1086;&#1090;&#1095;&#1077;&#1090;%20&#1052;&#1054;%201%20&#1082;&#1074;.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т.отчет"/>
      <sheetName val="Диагностика"/>
      <sheetName val="Расчет ИФО"/>
      <sheetName val="Инвест. проекты"/>
      <sheetName val="Структура аналитич. записки"/>
    </sheetNames>
    <sheetDataSet>
      <sheetData sheetId="0">
        <row r="7">
          <cell r="C7">
            <v>1885.3838999999998</v>
          </cell>
        </row>
        <row r="9">
          <cell r="C9">
            <v>63.558</v>
          </cell>
        </row>
        <row r="14">
          <cell r="C14">
            <v>1483.3119999999999</v>
          </cell>
        </row>
        <row r="15">
          <cell r="C15">
            <v>93.78</v>
          </cell>
        </row>
        <row r="16">
          <cell r="C16">
            <v>8.98</v>
          </cell>
        </row>
        <row r="17">
          <cell r="C17">
            <v>118.86129999999999</v>
          </cell>
        </row>
        <row r="18">
          <cell r="C18">
            <v>80.133299999999991</v>
          </cell>
        </row>
        <row r="23">
          <cell r="C23">
            <v>191.232</v>
          </cell>
        </row>
        <row r="32">
          <cell r="C32">
            <v>1704.33</v>
          </cell>
        </row>
        <row r="33">
          <cell r="C33">
            <v>107.51950228812224</v>
          </cell>
        </row>
        <row r="38">
          <cell r="C38">
            <v>1601.57</v>
          </cell>
        </row>
        <row r="39">
          <cell r="C39">
            <v>104.75595911202208</v>
          </cell>
        </row>
        <row r="41">
          <cell r="C41">
            <v>102.76</v>
          </cell>
        </row>
        <row r="46">
          <cell r="C46">
            <v>46.497</v>
          </cell>
        </row>
        <row r="47">
          <cell r="C47">
            <v>136.55676064356587</v>
          </cell>
        </row>
        <row r="49">
          <cell r="C49">
            <v>122.74679999999999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abSelected="1" view="pageBreakPreview" topLeftCell="A156" zoomScale="90" zoomScaleNormal="100" zoomScaleSheetLayoutView="90" zoomScalePageLayoutView="70" workbookViewId="0">
      <selection activeCell="C50" sqref="C50"/>
    </sheetView>
  </sheetViews>
  <sheetFormatPr defaultRowHeight="12.75" x14ac:dyDescent="0.2"/>
  <cols>
    <col min="1" max="1" width="66.7109375" customWidth="1"/>
    <col min="2" max="2" width="16" customWidth="1"/>
    <col min="3" max="3" width="15.42578125" customWidth="1"/>
    <col min="4" max="4" width="21.85546875" customWidth="1"/>
    <col min="5" max="5" width="14.7109375" customWidth="1"/>
  </cols>
  <sheetData>
    <row r="1" spans="1:6" ht="105" hidden="1" customHeight="1" x14ac:dyDescent="0.2">
      <c r="A1" s="1"/>
      <c r="B1" s="2"/>
      <c r="C1" s="1"/>
      <c r="D1" s="102" t="s">
        <v>23</v>
      </c>
      <c r="E1" s="102"/>
    </row>
    <row r="2" spans="1:6" ht="18" hidden="1" x14ac:dyDescent="0.2">
      <c r="A2" s="2"/>
      <c r="B2" s="2"/>
      <c r="C2" s="1"/>
      <c r="D2" s="103"/>
      <c r="E2" s="103"/>
    </row>
    <row r="3" spans="1:6" ht="51" customHeight="1" x14ac:dyDescent="0.2">
      <c r="A3" s="104" t="s">
        <v>118</v>
      </c>
      <c r="B3" s="104"/>
      <c r="C3" s="104"/>
      <c r="D3" s="104"/>
      <c r="E3" s="104"/>
    </row>
    <row r="4" spans="1:6" ht="18" x14ac:dyDescent="0.2">
      <c r="A4" s="105"/>
      <c r="B4" s="105"/>
      <c r="C4" s="105"/>
      <c r="D4" s="105"/>
      <c r="E4" s="105"/>
    </row>
    <row r="5" spans="1:6" ht="111" customHeight="1" x14ac:dyDescent="0.2">
      <c r="A5" s="56" t="s">
        <v>24</v>
      </c>
      <c r="B5" s="57" t="s">
        <v>25</v>
      </c>
      <c r="C5" s="58" t="s">
        <v>119</v>
      </c>
      <c r="D5" s="59" t="s">
        <v>120</v>
      </c>
      <c r="E5" s="58" t="s">
        <v>26</v>
      </c>
    </row>
    <row r="6" spans="1:6" ht="18.75" x14ac:dyDescent="0.2">
      <c r="A6" s="107" t="s">
        <v>27</v>
      </c>
      <c r="B6" s="108"/>
      <c r="C6" s="108"/>
      <c r="D6" s="108"/>
      <c r="E6" s="110"/>
    </row>
    <row r="7" spans="1:6" ht="39" x14ac:dyDescent="0.2">
      <c r="A7" s="3" t="s">
        <v>16</v>
      </c>
      <c r="B7" s="26" t="s">
        <v>28</v>
      </c>
      <c r="C7" s="94">
        <f>[1]Аналит.отчет!$C$7</f>
        <v>1885.3838999999998</v>
      </c>
      <c r="D7" s="94">
        <v>1520.8820000000001</v>
      </c>
      <c r="E7" s="78">
        <f>C7/D7*100</f>
        <v>123.96648129177672</v>
      </c>
      <c r="F7" s="79"/>
    </row>
    <row r="8" spans="1:6" ht="18.75" x14ac:dyDescent="0.2">
      <c r="A8" s="5" t="s">
        <v>29</v>
      </c>
      <c r="B8" s="6"/>
      <c r="C8" s="97"/>
      <c r="D8" s="97"/>
      <c r="E8" s="70"/>
    </row>
    <row r="9" spans="1:6" ht="41.25" customHeight="1" x14ac:dyDescent="0.2">
      <c r="A9" s="42" t="s">
        <v>115</v>
      </c>
      <c r="B9" s="7" t="s">
        <v>28</v>
      </c>
      <c r="C9" s="77">
        <f>[1]Аналит.отчет!$C$9</f>
        <v>63.558</v>
      </c>
      <c r="D9" s="77">
        <v>33.770000000000003</v>
      </c>
      <c r="E9" s="75">
        <f t="shared" ref="E9:E15" si="0">C9/D9*100</f>
        <v>188.20846905537459</v>
      </c>
    </row>
    <row r="10" spans="1:6" ht="42.75" customHeight="1" x14ac:dyDescent="0.2">
      <c r="A10" s="42" t="s">
        <v>8</v>
      </c>
      <c r="B10" s="7" t="s">
        <v>28</v>
      </c>
      <c r="C10" s="77">
        <f>[1]Аналит.отчет!$C$9</f>
        <v>63.558</v>
      </c>
      <c r="D10" s="77">
        <v>33.770000000000003</v>
      </c>
      <c r="E10" s="75">
        <f t="shared" si="0"/>
        <v>188.20846905537459</v>
      </c>
    </row>
    <row r="11" spans="1:6" ht="20.25" customHeight="1" x14ac:dyDescent="0.2">
      <c r="A11" s="42" t="s">
        <v>2</v>
      </c>
      <c r="B11" s="7" t="s">
        <v>28</v>
      </c>
      <c r="C11" s="77">
        <v>0</v>
      </c>
      <c r="D11" s="77">
        <v>0</v>
      </c>
      <c r="E11" s="77">
        <v>0</v>
      </c>
    </row>
    <row r="12" spans="1:6" ht="18.75" x14ac:dyDescent="0.2">
      <c r="A12" s="25" t="s">
        <v>3</v>
      </c>
      <c r="B12" s="7" t="s">
        <v>28</v>
      </c>
      <c r="C12" s="77">
        <v>0</v>
      </c>
      <c r="D12" s="77">
        <v>0</v>
      </c>
      <c r="E12" s="77">
        <v>0</v>
      </c>
    </row>
    <row r="13" spans="1:6" ht="18.75" x14ac:dyDescent="0.2">
      <c r="A13" s="53" t="s">
        <v>95</v>
      </c>
      <c r="B13" s="7" t="s">
        <v>28</v>
      </c>
      <c r="C13" s="77">
        <v>0</v>
      </c>
      <c r="D13" s="77">
        <v>0</v>
      </c>
      <c r="E13" s="77">
        <v>0</v>
      </c>
    </row>
    <row r="14" spans="1:6" ht="18.75" x14ac:dyDescent="0.2">
      <c r="A14" s="53" t="s">
        <v>96</v>
      </c>
      <c r="B14" s="7" t="s">
        <v>28</v>
      </c>
      <c r="C14" s="77">
        <f>[1]Аналит.отчет!$C$14</f>
        <v>1483.3119999999999</v>
      </c>
      <c r="D14" s="77">
        <v>1290.962</v>
      </c>
      <c r="E14" s="75">
        <f t="shared" si="0"/>
        <v>114.89974143313279</v>
      </c>
    </row>
    <row r="15" spans="1:6" ht="41.25" customHeight="1" x14ac:dyDescent="0.2">
      <c r="A15" s="42" t="s">
        <v>4</v>
      </c>
      <c r="B15" s="7" t="s">
        <v>28</v>
      </c>
      <c r="C15" s="77">
        <f>[1]Аналит.отчет!$C$15</f>
        <v>93.78</v>
      </c>
      <c r="D15" s="77">
        <v>94.85</v>
      </c>
      <c r="E15" s="75">
        <f t="shared" si="0"/>
        <v>98.87190300474434</v>
      </c>
    </row>
    <row r="16" spans="1:6" ht="56.25" customHeight="1" x14ac:dyDescent="0.2">
      <c r="A16" s="42" t="s">
        <v>5</v>
      </c>
      <c r="B16" s="7" t="s">
        <v>28</v>
      </c>
      <c r="C16" s="77">
        <f>[1]Аналит.отчет!$C$16</f>
        <v>8.98</v>
      </c>
      <c r="D16" s="77">
        <v>8.6</v>
      </c>
      <c r="E16" s="66">
        <v>0</v>
      </c>
    </row>
    <row r="17" spans="1:5" ht="18.75" x14ac:dyDescent="0.2">
      <c r="A17" s="53" t="s">
        <v>20</v>
      </c>
      <c r="B17" s="7" t="s">
        <v>28</v>
      </c>
      <c r="C17" s="77">
        <f>[1]Аналит.отчет!$C$17</f>
        <v>118.86129999999999</v>
      </c>
      <c r="D17" s="77">
        <v>0</v>
      </c>
      <c r="E17" s="70">
        <v>0</v>
      </c>
    </row>
    <row r="18" spans="1:5" ht="37.5" x14ac:dyDescent="0.2">
      <c r="A18" s="25" t="s">
        <v>9</v>
      </c>
      <c r="B18" s="7" t="s">
        <v>28</v>
      </c>
      <c r="C18" s="77">
        <f>[1]Аналит.отчет!$C$18</f>
        <v>80.133299999999991</v>
      </c>
      <c r="D18" s="77">
        <v>0</v>
      </c>
      <c r="E18" s="75">
        <v>0</v>
      </c>
    </row>
    <row r="19" spans="1:5" ht="18.75" x14ac:dyDescent="0.2">
      <c r="A19" s="25" t="s">
        <v>19</v>
      </c>
      <c r="B19" s="7" t="s">
        <v>28</v>
      </c>
      <c r="C19" s="77">
        <v>0</v>
      </c>
      <c r="D19" s="77">
        <v>0</v>
      </c>
      <c r="E19" s="75">
        <v>0</v>
      </c>
    </row>
    <row r="20" spans="1:5" ht="18.75" x14ac:dyDescent="0.2">
      <c r="A20" s="25" t="s">
        <v>21</v>
      </c>
      <c r="B20" s="7" t="s">
        <v>28</v>
      </c>
      <c r="C20" s="77">
        <v>0</v>
      </c>
      <c r="D20" s="77">
        <v>0</v>
      </c>
      <c r="E20" s="75">
        <v>0</v>
      </c>
    </row>
    <row r="21" spans="1:5" ht="18.75" x14ac:dyDescent="0.2">
      <c r="A21" s="53" t="s">
        <v>100</v>
      </c>
      <c r="B21" s="7" t="s">
        <v>28</v>
      </c>
      <c r="C21" s="77">
        <v>36.76</v>
      </c>
      <c r="D21" s="77">
        <v>92.701999999999998</v>
      </c>
      <c r="E21" s="66">
        <v>0</v>
      </c>
    </row>
    <row r="22" spans="1:5" ht="39" x14ac:dyDescent="0.2">
      <c r="A22" s="9" t="s">
        <v>30</v>
      </c>
      <c r="B22" s="7" t="s">
        <v>31</v>
      </c>
      <c r="C22" s="77">
        <f>C7/15579*1000000/1000</f>
        <v>121.02085499711148</v>
      </c>
      <c r="D22" s="77">
        <v>97.54</v>
      </c>
      <c r="E22" s="66">
        <f>C22/D22*100</f>
        <v>124.07305207823609</v>
      </c>
    </row>
    <row r="23" spans="1:5" ht="19.5" x14ac:dyDescent="0.2">
      <c r="A23" s="9" t="s">
        <v>103</v>
      </c>
      <c r="B23" s="7" t="s">
        <v>28</v>
      </c>
      <c r="C23" s="77">
        <f>[1]Аналит.отчет!$C$23</f>
        <v>191.232</v>
      </c>
      <c r="D23" s="93">
        <v>0.09</v>
      </c>
      <c r="E23" s="66"/>
    </row>
    <row r="24" spans="1:5" ht="19.5" x14ac:dyDescent="0.2">
      <c r="A24" s="9" t="s">
        <v>32</v>
      </c>
      <c r="B24" s="7" t="s">
        <v>28</v>
      </c>
      <c r="C24" s="77">
        <v>0</v>
      </c>
      <c r="D24" s="93">
        <v>33.655000000000001</v>
      </c>
      <c r="E24" s="66">
        <f>C24/D24*100</f>
        <v>0</v>
      </c>
    </row>
    <row r="25" spans="1:5" ht="19.5" x14ac:dyDescent="0.2">
      <c r="A25" s="9" t="s">
        <v>33</v>
      </c>
      <c r="B25" s="7" t="s">
        <v>34</v>
      </c>
      <c r="C25" s="93">
        <v>100</v>
      </c>
      <c r="D25" s="77">
        <v>66.66</v>
      </c>
      <c r="E25" s="10"/>
    </row>
    <row r="26" spans="1:5" ht="19.5" x14ac:dyDescent="0.2">
      <c r="A26" s="9" t="s">
        <v>35</v>
      </c>
      <c r="B26" s="7" t="s">
        <v>34</v>
      </c>
      <c r="C26" s="93">
        <v>0</v>
      </c>
      <c r="D26" s="77">
        <v>33.33</v>
      </c>
      <c r="E26" s="10"/>
    </row>
    <row r="27" spans="1:5" ht="78" x14ac:dyDescent="0.2">
      <c r="A27" s="11" t="s">
        <v>36</v>
      </c>
      <c r="B27" s="7" t="s">
        <v>28</v>
      </c>
      <c r="C27" s="77">
        <v>124.661</v>
      </c>
      <c r="D27" s="93">
        <v>120.46</v>
      </c>
      <c r="E27" s="66">
        <f>C27/D27*100</f>
        <v>103.48746471857879</v>
      </c>
    </row>
    <row r="28" spans="1:5" ht="78" x14ac:dyDescent="0.2">
      <c r="A28" s="11" t="s">
        <v>37</v>
      </c>
      <c r="B28" s="7" t="s">
        <v>28</v>
      </c>
      <c r="C28" s="77">
        <v>28.193000000000001</v>
      </c>
      <c r="D28" s="77">
        <v>30.412500000000001</v>
      </c>
      <c r="E28" s="66">
        <f>C28/D28*100</f>
        <v>92.702013974517058</v>
      </c>
    </row>
    <row r="29" spans="1:5" ht="58.5" x14ac:dyDescent="0.2">
      <c r="A29" s="83" t="s">
        <v>104</v>
      </c>
      <c r="B29" s="28" t="s">
        <v>31</v>
      </c>
      <c r="C29" s="92">
        <f>C28/15579*1000</f>
        <v>1.8096796970280506</v>
      </c>
      <c r="D29" s="92">
        <f>D28/15592*1000</f>
        <v>1.95051949717804</v>
      </c>
      <c r="E29" s="75">
        <f>C29/D29*100</f>
        <v>92.779369785651838</v>
      </c>
    </row>
    <row r="30" spans="1:5" ht="18.75" x14ac:dyDescent="0.2">
      <c r="A30" s="107" t="s">
        <v>39</v>
      </c>
      <c r="B30" s="108"/>
      <c r="C30" s="108"/>
      <c r="D30" s="108"/>
      <c r="E30" s="109"/>
    </row>
    <row r="31" spans="1:5" ht="18.75" x14ac:dyDescent="0.2">
      <c r="A31" s="45" t="s">
        <v>10</v>
      </c>
      <c r="B31" s="81"/>
      <c r="C31" s="88"/>
      <c r="D31" s="98"/>
      <c r="E31" s="82"/>
    </row>
    <row r="32" spans="1:5" ht="56.25" x14ac:dyDescent="0.2">
      <c r="A32" s="55" t="s">
        <v>14</v>
      </c>
      <c r="B32" s="7" t="s">
        <v>28</v>
      </c>
      <c r="C32" s="77">
        <f>[1]Аналит.отчет!$C$32</f>
        <v>1704.33</v>
      </c>
      <c r="D32" s="77">
        <v>1561.02</v>
      </c>
      <c r="E32" s="74">
        <f>C32/D32*100</f>
        <v>109.18053580351308</v>
      </c>
    </row>
    <row r="33" spans="1:5" ht="18.75" x14ac:dyDescent="0.2">
      <c r="A33" s="55" t="s">
        <v>15</v>
      </c>
      <c r="B33" s="6" t="s">
        <v>34</v>
      </c>
      <c r="C33" s="89">
        <f>[1]Аналит.отчет!$C$33</f>
        <v>107.51950228812224</v>
      </c>
      <c r="D33" s="89">
        <v>108.55</v>
      </c>
      <c r="E33" s="64"/>
    </row>
    <row r="34" spans="1:5" ht="18.75" x14ac:dyDescent="0.2">
      <c r="A34" s="47" t="s">
        <v>109</v>
      </c>
      <c r="B34" s="26"/>
      <c r="C34" s="94"/>
      <c r="D34" s="94"/>
      <c r="E34" s="72"/>
    </row>
    <row r="35" spans="1:5" ht="37.5" x14ac:dyDescent="0.2">
      <c r="A35" s="43" t="s">
        <v>40</v>
      </c>
      <c r="B35" s="6" t="s">
        <v>28</v>
      </c>
      <c r="C35" s="74">
        <v>0</v>
      </c>
      <c r="D35" s="74">
        <v>0</v>
      </c>
      <c r="E35" s="74">
        <v>0</v>
      </c>
    </row>
    <row r="36" spans="1:5" ht="18.75" x14ac:dyDescent="0.2">
      <c r="A36" s="43" t="s">
        <v>7</v>
      </c>
      <c r="B36" s="6" t="s">
        <v>34</v>
      </c>
      <c r="C36" s="74"/>
      <c r="D36" s="74"/>
      <c r="E36" s="64"/>
    </row>
    <row r="37" spans="1:5" ht="18.75" x14ac:dyDescent="0.2">
      <c r="A37" s="47" t="s">
        <v>110</v>
      </c>
      <c r="B37" s="26"/>
      <c r="C37" s="94"/>
      <c r="D37" s="94"/>
      <c r="E37" s="72"/>
    </row>
    <row r="38" spans="1:5" ht="37.5" x14ac:dyDescent="0.2">
      <c r="A38" s="44" t="s">
        <v>40</v>
      </c>
      <c r="B38" s="6" t="s">
        <v>28</v>
      </c>
      <c r="C38" s="74">
        <f>[1]Аналит.отчет!$C$38</f>
        <v>1601.57</v>
      </c>
      <c r="D38" s="74">
        <v>1364.86</v>
      </c>
      <c r="E38" s="74">
        <f>C38/D38*100</f>
        <v>117.34317072813329</v>
      </c>
    </row>
    <row r="39" spans="1:5" ht="18.75" x14ac:dyDescent="0.2">
      <c r="A39" s="43" t="s">
        <v>7</v>
      </c>
      <c r="B39" s="6" t="s">
        <v>34</v>
      </c>
      <c r="C39" s="74">
        <f>[1]Аналит.отчет!$C$39</f>
        <v>104.75595911202208</v>
      </c>
      <c r="D39" s="74">
        <v>107.76</v>
      </c>
      <c r="E39" s="64"/>
    </row>
    <row r="40" spans="1:5" ht="37.5" x14ac:dyDescent="0.2">
      <c r="A40" s="47" t="s">
        <v>111</v>
      </c>
      <c r="B40" s="26"/>
      <c r="C40" s="94"/>
      <c r="D40" s="94"/>
      <c r="E40" s="72"/>
    </row>
    <row r="41" spans="1:5" ht="37.5" x14ac:dyDescent="0.2">
      <c r="A41" s="44" t="s">
        <v>102</v>
      </c>
      <c r="B41" s="6" t="s">
        <v>28</v>
      </c>
      <c r="C41" s="74">
        <f>[1]Аналит.отчет!$C$41</f>
        <v>102.76</v>
      </c>
      <c r="D41" s="74">
        <v>46.89</v>
      </c>
      <c r="E41" s="74">
        <f>C41/D41*100</f>
        <v>219.15120494775007</v>
      </c>
    </row>
    <row r="42" spans="1:5" ht="18.75" x14ac:dyDescent="0.2">
      <c r="A42" s="46" t="s">
        <v>7</v>
      </c>
      <c r="B42" s="7" t="s">
        <v>34</v>
      </c>
      <c r="C42" s="77">
        <v>130.41999999999999</v>
      </c>
      <c r="D42" s="77">
        <v>95.78</v>
      </c>
      <c r="E42" s="64"/>
    </row>
    <row r="43" spans="1:5" ht="56.25" x14ac:dyDescent="0.2">
      <c r="A43" s="47" t="s">
        <v>0</v>
      </c>
      <c r="B43" s="26"/>
      <c r="C43" s="94"/>
      <c r="D43" s="94"/>
      <c r="E43" s="72"/>
    </row>
    <row r="44" spans="1:5" ht="37.5" x14ac:dyDescent="0.2">
      <c r="A44" s="44" t="s">
        <v>102</v>
      </c>
      <c r="B44" s="6" t="s">
        <v>28</v>
      </c>
      <c r="C44" s="74">
        <v>8.98</v>
      </c>
      <c r="D44" s="74">
        <v>8.6</v>
      </c>
      <c r="E44" s="74">
        <f>C44/D44*100</f>
        <v>104.41860465116279</v>
      </c>
    </row>
    <row r="45" spans="1:5" ht="37.5" x14ac:dyDescent="0.2">
      <c r="A45" s="50" t="s">
        <v>116</v>
      </c>
      <c r="B45" s="51"/>
      <c r="C45" s="92"/>
      <c r="D45" s="92"/>
      <c r="E45" s="66"/>
    </row>
    <row r="46" spans="1:5" ht="18.75" x14ac:dyDescent="0.2">
      <c r="A46" s="14" t="s">
        <v>41</v>
      </c>
      <c r="B46" s="12" t="s">
        <v>28</v>
      </c>
      <c r="C46" s="92">
        <f>[1]Аналит.отчет!$C$46</f>
        <v>46.497</v>
      </c>
      <c r="D46" s="92">
        <v>31.65</v>
      </c>
      <c r="E46" s="66">
        <f>C46/D46*100</f>
        <v>146.90995260663507</v>
      </c>
    </row>
    <row r="47" spans="1:5" ht="37.5" x14ac:dyDescent="0.2">
      <c r="A47" s="15" t="s">
        <v>11</v>
      </c>
      <c r="B47" s="16" t="s">
        <v>34</v>
      </c>
      <c r="C47" s="96">
        <f>[1]Аналит.отчет!$C$47</f>
        <v>136.55676064356587</v>
      </c>
      <c r="D47" s="96">
        <v>99.16</v>
      </c>
      <c r="E47" s="73"/>
    </row>
    <row r="48" spans="1:5" ht="18.75" x14ac:dyDescent="0.2">
      <c r="A48" s="17" t="s">
        <v>12</v>
      </c>
      <c r="B48" s="18"/>
      <c r="C48" s="94"/>
      <c r="D48" s="94"/>
      <c r="E48" s="69"/>
    </row>
    <row r="49" spans="1:5" ht="18.75" x14ac:dyDescent="0.2">
      <c r="A49" s="19" t="s">
        <v>42</v>
      </c>
      <c r="B49" s="6" t="s">
        <v>28</v>
      </c>
      <c r="C49" s="74">
        <f>[1]Аналит.отчет!$C$49</f>
        <v>122.74679999999999</v>
      </c>
      <c r="D49" s="74"/>
      <c r="E49" s="63"/>
    </row>
    <row r="50" spans="1:5" ht="18.75" x14ac:dyDescent="0.2">
      <c r="A50" s="19" t="s">
        <v>43</v>
      </c>
      <c r="B50" s="6" t="s">
        <v>44</v>
      </c>
      <c r="C50" s="74">
        <v>1015</v>
      </c>
      <c r="D50" s="74">
        <v>1234</v>
      </c>
      <c r="E50" s="66">
        <f>C50/D50*100</f>
        <v>82.252836304700168</v>
      </c>
    </row>
    <row r="51" spans="1:5" ht="18.75" x14ac:dyDescent="0.2">
      <c r="A51" s="20" t="s">
        <v>45</v>
      </c>
      <c r="B51" s="16" t="s">
        <v>44</v>
      </c>
      <c r="C51" s="96">
        <f>C50/15579</f>
        <v>6.5151806919571217E-2</v>
      </c>
      <c r="D51" s="96">
        <f>D50/15592</f>
        <v>7.9143150333504358E-2</v>
      </c>
      <c r="E51" s="66">
        <f>C51/D51*100</f>
        <v>82.321472730142176</v>
      </c>
    </row>
    <row r="52" spans="1:5" ht="18.75" x14ac:dyDescent="0.2">
      <c r="A52" s="60" t="s">
        <v>13</v>
      </c>
      <c r="B52" s="13"/>
      <c r="C52" s="89"/>
      <c r="D52" s="89"/>
      <c r="E52" s="69"/>
    </row>
    <row r="53" spans="1:5" ht="18.75" x14ac:dyDescent="0.2">
      <c r="A53" s="61" t="s">
        <v>46</v>
      </c>
      <c r="B53" s="6" t="s">
        <v>47</v>
      </c>
      <c r="C53" s="74">
        <v>0</v>
      </c>
      <c r="D53" s="74">
        <v>0</v>
      </c>
      <c r="E53" s="66">
        <v>0</v>
      </c>
    </row>
    <row r="54" spans="1:5" ht="18.75" x14ac:dyDescent="0.2">
      <c r="A54" s="62" t="s">
        <v>48</v>
      </c>
      <c r="B54" s="12" t="s">
        <v>121</v>
      </c>
      <c r="C54" s="89">
        <v>0</v>
      </c>
      <c r="D54" s="89">
        <v>0</v>
      </c>
      <c r="E54" s="71">
        <v>0</v>
      </c>
    </row>
    <row r="55" spans="1:5" ht="37.5" x14ac:dyDescent="0.2">
      <c r="A55" s="17" t="s">
        <v>6</v>
      </c>
      <c r="B55" s="18"/>
      <c r="C55" s="94"/>
      <c r="D55" s="94"/>
      <c r="E55" s="69"/>
    </row>
    <row r="56" spans="1:5" ht="18.75" x14ac:dyDescent="0.2">
      <c r="A56" s="19" t="s">
        <v>49</v>
      </c>
      <c r="B56" s="6" t="s">
        <v>28</v>
      </c>
      <c r="C56" s="74">
        <v>218.1763</v>
      </c>
      <c r="D56" s="74">
        <v>208.54</v>
      </c>
      <c r="E56" s="66">
        <f>C56/D56*100</f>
        <v>104.62084012659443</v>
      </c>
    </row>
    <row r="57" spans="1:5" ht="18.75" x14ac:dyDescent="0.2">
      <c r="A57" s="20" t="s">
        <v>50</v>
      </c>
      <c r="B57" s="16" t="s">
        <v>34</v>
      </c>
      <c r="C57" s="96">
        <v>101.3</v>
      </c>
      <c r="D57" s="96">
        <v>102.5</v>
      </c>
      <c r="E57" s="73"/>
    </row>
    <row r="58" spans="1:5" ht="18.75" x14ac:dyDescent="0.2">
      <c r="A58" s="17" t="s">
        <v>51</v>
      </c>
      <c r="B58" s="18"/>
      <c r="C58" s="94"/>
      <c r="D58" s="94"/>
      <c r="E58" s="69"/>
    </row>
    <row r="59" spans="1:5" ht="18.75" x14ac:dyDescent="0.2">
      <c r="A59" s="19" t="s">
        <v>52</v>
      </c>
      <c r="B59" s="6" t="s">
        <v>53</v>
      </c>
      <c r="C59" s="95">
        <v>14</v>
      </c>
      <c r="D59" s="95">
        <v>14</v>
      </c>
      <c r="E59" s="66">
        <f>C59/D59*100</f>
        <v>100</v>
      </c>
    </row>
    <row r="60" spans="1:5" ht="37.5" x14ac:dyDescent="0.2">
      <c r="A60" s="20" t="s">
        <v>54</v>
      </c>
      <c r="B60" s="16" t="s">
        <v>34</v>
      </c>
      <c r="C60" s="96">
        <v>6.34</v>
      </c>
      <c r="D60" s="96">
        <v>6.34</v>
      </c>
      <c r="E60" s="73"/>
    </row>
    <row r="61" spans="1:5" ht="19.5" x14ac:dyDescent="0.2">
      <c r="A61" s="3" t="s">
        <v>112</v>
      </c>
      <c r="B61" s="12" t="s">
        <v>31</v>
      </c>
      <c r="C61" s="88">
        <v>160692.5</v>
      </c>
      <c r="D61" s="88">
        <v>78825</v>
      </c>
      <c r="E61" s="66">
        <f>C61/D61*100</f>
        <v>203.85981604820805</v>
      </c>
    </row>
    <row r="62" spans="1:5" ht="18.75" x14ac:dyDescent="0.2">
      <c r="A62" s="21" t="s">
        <v>55</v>
      </c>
      <c r="B62" s="22" t="s">
        <v>31</v>
      </c>
      <c r="C62" s="96">
        <v>106511</v>
      </c>
      <c r="D62" s="96">
        <v>27253</v>
      </c>
      <c r="E62" s="66">
        <f>C62/D62*100</f>
        <v>390.82302865739553</v>
      </c>
    </row>
    <row r="63" spans="1:5" ht="18.75" x14ac:dyDescent="0.2">
      <c r="A63" s="111" t="s">
        <v>18</v>
      </c>
      <c r="B63" s="112"/>
      <c r="C63" s="112"/>
      <c r="D63" s="112"/>
      <c r="E63" s="113"/>
    </row>
    <row r="64" spans="1:5" ht="78" x14ac:dyDescent="0.2">
      <c r="A64" s="3" t="s">
        <v>56</v>
      </c>
      <c r="B64" s="12" t="s">
        <v>67</v>
      </c>
      <c r="C64" s="84">
        <v>3.87</v>
      </c>
      <c r="D64" s="84">
        <v>5.23</v>
      </c>
      <c r="E64" s="65">
        <f>C64/D64*100</f>
        <v>73.996175908221801</v>
      </c>
    </row>
    <row r="65" spans="1:5" ht="19.5" x14ac:dyDescent="0.2">
      <c r="A65" s="9" t="s">
        <v>57</v>
      </c>
      <c r="B65" s="23"/>
      <c r="C65" s="101"/>
      <c r="D65" s="101"/>
      <c r="E65" s="66"/>
    </row>
    <row r="66" spans="1:5" ht="18.75" x14ac:dyDescent="0.2">
      <c r="A66" s="25" t="s">
        <v>58</v>
      </c>
      <c r="B66" s="7" t="s">
        <v>59</v>
      </c>
      <c r="C66" s="85">
        <v>7.6479999999999997</v>
      </c>
      <c r="D66" s="85">
        <v>7.6479999999999997</v>
      </c>
      <c r="E66" s="65">
        <f>C66/D66*100</f>
        <v>100</v>
      </c>
    </row>
    <row r="67" spans="1:5" ht="18.75" x14ac:dyDescent="0.2">
      <c r="A67" s="24" t="s">
        <v>60</v>
      </c>
      <c r="B67" s="7" t="s">
        <v>34</v>
      </c>
      <c r="C67" s="85">
        <f>C66/15.579*100</f>
        <v>49.091726041466075</v>
      </c>
      <c r="D67" s="85">
        <f>D66/15.592*100</f>
        <v>49.050795279630577</v>
      </c>
      <c r="E67" s="67"/>
    </row>
    <row r="68" spans="1:5" ht="18.75" x14ac:dyDescent="0.2">
      <c r="A68" s="25" t="s">
        <v>61</v>
      </c>
      <c r="B68" s="7" t="s">
        <v>59</v>
      </c>
      <c r="C68" s="85">
        <v>8.07</v>
      </c>
      <c r="D68" s="85">
        <v>8.07</v>
      </c>
      <c r="E68" s="65">
        <f>C68/D68*100</f>
        <v>100</v>
      </c>
    </row>
    <row r="69" spans="1:5" ht="37.5" x14ac:dyDescent="0.2">
      <c r="A69" s="25" t="s">
        <v>62</v>
      </c>
      <c r="B69" s="7" t="s">
        <v>34</v>
      </c>
      <c r="C69" s="85">
        <f>C68/15.579*100</f>
        <v>51.800500673984203</v>
      </c>
      <c r="D69" s="85">
        <f>D68/15.592*100</f>
        <v>51.757311441765012</v>
      </c>
      <c r="E69" s="67"/>
    </row>
    <row r="70" spans="1:5" ht="19.5" x14ac:dyDescent="0.2">
      <c r="A70" s="9" t="s">
        <v>63</v>
      </c>
      <c r="B70" s="7"/>
      <c r="C70" s="85"/>
      <c r="D70" s="85"/>
      <c r="E70" s="66"/>
    </row>
    <row r="71" spans="1:5" ht="37.5" x14ac:dyDescent="0.2">
      <c r="A71" s="25" t="s">
        <v>64</v>
      </c>
      <c r="B71" s="7" t="s">
        <v>59</v>
      </c>
      <c r="C71" s="85">
        <v>4.75</v>
      </c>
      <c r="D71" s="85">
        <v>4.75</v>
      </c>
      <c r="E71" s="65">
        <f>C71/D71*100</f>
        <v>100</v>
      </c>
    </row>
    <row r="72" spans="1:5" ht="18.75" x14ac:dyDescent="0.2">
      <c r="A72" s="24" t="s">
        <v>60</v>
      </c>
      <c r="B72" s="7" t="s">
        <v>34</v>
      </c>
      <c r="C72" s="85">
        <f>C71/15.579*100</f>
        <v>30.48976185891264</v>
      </c>
      <c r="D72" s="85">
        <f>D71/15.592*100</f>
        <v>30.464340687532065</v>
      </c>
      <c r="E72" s="67"/>
    </row>
    <row r="73" spans="1:5" ht="18.75" x14ac:dyDescent="0.2">
      <c r="A73" s="25" t="s">
        <v>65</v>
      </c>
      <c r="B73" s="7" t="s">
        <v>59</v>
      </c>
      <c r="C73" s="85">
        <v>8.1820000000000004</v>
      </c>
      <c r="D73" s="85">
        <v>8.1820000000000004</v>
      </c>
      <c r="E73" s="65">
        <f>C73/D73*100</f>
        <v>100</v>
      </c>
    </row>
    <row r="74" spans="1:5" ht="18.75" x14ac:dyDescent="0.2">
      <c r="A74" s="24" t="s">
        <v>60</v>
      </c>
      <c r="B74" s="7" t="s">
        <v>34</v>
      </c>
      <c r="C74" s="85">
        <f>C73/15.579*100</f>
        <v>52.519417164131198</v>
      </c>
      <c r="D74" s="85">
        <f>D73/15.592*100</f>
        <v>52.475628527449977</v>
      </c>
      <c r="E74" s="67"/>
    </row>
    <row r="75" spans="1:5" ht="37.5" x14ac:dyDescent="0.2">
      <c r="A75" s="25" t="s">
        <v>66</v>
      </c>
      <c r="B75" s="7" t="s">
        <v>59</v>
      </c>
      <c r="C75" s="85">
        <v>2.786</v>
      </c>
      <c r="D75" s="85">
        <v>2.786</v>
      </c>
      <c r="E75" s="65">
        <f>C75/D75*100</f>
        <v>100</v>
      </c>
    </row>
    <row r="76" spans="1:5" ht="18.75" x14ac:dyDescent="0.2">
      <c r="A76" s="24" t="s">
        <v>60</v>
      </c>
      <c r="B76" s="7" t="s">
        <v>34</v>
      </c>
      <c r="C76" s="85">
        <f>C75/15.579*100</f>
        <v>17.883047692406446</v>
      </c>
      <c r="D76" s="85">
        <f>D75/15.592*100</f>
        <v>17.868137506413547</v>
      </c>
      <c r="E76" s="67"/>
    </row>
    <row r="77" spans="1:5" ht="58.5" x14ac:dyDescent="0.2">
      <c r="A77" s="11" t="s">
        <v>106</v>
      </c>
      <c r="B77" s="7" t="s">
        <v>67</v>
      </c>
      <c r="C77" s="86">
        <v>-65</v>
      </c>
      <c r="D77" s="86">
        <v>-110</v>
      </c>
      <c r="E77" s="65">
        <f>C77/D77*100</f>
        <v>59.090909090909093</v>
      </c>
    </row>
    <row r="78" spans="1:5" ht="39" x14ac:dyDescent="0.2">
      <c r="A78" s="11" t="s">
        <v>68</v>
      </c>
      <c r="B78" s="7" t="s">
        <v>34</v>
      </c>
      <c r="C78" s="85">
        <v>0</v>
      </c>
      <c r="D78" s="85">
        <v>0</v>
      </c>
      <c r="E78" s="67"/>
    </row>
    <row r="79" spans="1:5" ht="39" x14ac:dyDescent="0.2">
      <c r="A79" s="11" t="s">
        <v>69</v>
      </c>
      <c r="B79" s="22" t="s">
        <v>34</v>
      </c>
      <c r="C79" s="87">
        <v>100</v>
      </c>
      <c r="D79" s="87">
        <v>100</v>
      </c>
      <c r="E79" s="68"/>
    </row>
    <row r="80" spans="1:5" ht="18.75" x14ac:dyDescent="0.2">
      <c r="A80" s="107" t="s">
        <v>17</v>
      </c>
      <c r="B80" s="108"/>
      <c r="C80" s="108"/>
      <c r="D80" s="108"/>
      <c r="E80" s="109"/>
    </row>
    <row r="81" spans="1:5" ht="19.5" x14ac:dyDescent="0.2">
      <c r="A81" s="54" t="s">
        <v>78</v>
      </c>
      <c r="B81" s="4" t="s">
        <v>79</v>
      </c>
      <c r="C81" s="88">
        <v>15.579000000000001</v>
      </c>
      <c r="D81" s="88">
        <v>15.592000000000001</v>
      </c>
      <c r="E81" s="65">
        <f>C81/D81*100</f>
        <v>99.916623909697279</v>
      </c>
    </row>
    <row r="82" spans="1:5" ht="19.5" x14ac:dyDescent="0.2">
      <c r="A82" s="3" t="s">
        <v>70</v>
      </c>
      <c r="B82" s="12" t="s">
        <v>59</v>
      </c>
      <c r="C82" s="89"/>
      <c r="D82" s="89"/>
      <c r="E82" s="65"/>
    </row>
    <row r="83" spans="1:5" ht="19.5" x14ac:dyDescent="0.2">
      <c r="A83" s="9" t="s">
        <v>71</v>
      </c>
      <c r="B83" s="7" t="s">
        <v>59</v>
      </c>
      <c r="C83" s="77">
        <v>2.3689</v>
      </c>
      <c r="D83" s="77">
        <v>3.7250000000000001</v>
      </c>
      <c r="E83" s="65">
        <f t="shared" ref="E83:E89" si="1">C83/D83*100</f>
        <v>63.594630872483215</v>
      </c>
    </row>
    <row r="84" spans="1:5" ht="18.75" x14ac:dyDescent="0.2">
      <c r="A84" s="25" t="s">
        <v>72</v>
      </c>
      <c r="B84" s="7" t="s">
        <v>59</v>
      </c>
      <c r="C84" s="77">
        <v>2.3689</v>
      </c>
      <c r="D84" s="77">
        <v>3.4580000000000002</v>
      </c>
      <c r="E84" s="65">
        <f t="shared" si="1"/>
        <v>68.504916136495069</v>
      </c>
    </row>
    <row r="85" spans="1:5" ht="19.5" x14ac:dyDescent="0.2">
      <c r="A85" s="9" t="s">
        <v>73</v>
      </c>
      <c r="B85" s="7" t="s">
        <v>59</v>
      </c>
      <c r="C85" s="77">
        <v>0.32500000000000001</v>
      </c>
      <c r="D85" s="77">
        <v>0.32500000000000001</v>
      </c>
      <c r="E85" s="65">
        <f t="shared" si="1"/>
        <v>100</v>
      </c>
    </row>
    <row r="86" spans="1:5" ht="19.5" x14ac:dyDescent="0.2">
      <c r="A86" s="9" t="s">
        <v>74</v>
      </c>
      <c r="B86" s="7" t="s">
        <v>59</v>
      </c>
      <c r="C86" s="77">
        <v>4.0209999999999999</v>
      </c>
      <c r="D86" s="77">
        <v>4.0209999999999999</v>
      </c>
      <c r="E86" s="65">
        <f t="shared" si="1"/>
        <v>100</v>
      </c>
    </row>
    <row r="87" spans="1:5" ht="18.75" x14ac:dyDescent="0.2">
      <c r="A87" s="42" t="s">
        <v>75</v>
      </c>
      <c r="B87" s="48" t="s">
        <v>59</v>
      </c>
      <c r="C87" s="77">
        <v>0.129</v>
      </c>
      <c r="D87" s="77">
        <v>0.13100000000000001</v>
      </c>
      <c r="E87" s="65">
        <f t="shared" si="1"/>
        <v>98.473282442748086</v>
      </c>
    </row>
    <row r="88" spans="1:5" ht="58.5" x14ac:dyDescent="0.2">
      <c r="A88" s="9" t="s">
        <v>76</v>
      </c>
      <c r="B88" s="7" t="s">
        <v>34</v>
      </c>
      <c r="C88" s="85">
        <f>C90+C91+C92+C93+C94+C95+C96+C97+C98+C99+C100+C101</f>
        <v>17.579999999999998</v>
      </c>
      <c r="D88" s="85">
        <f>D90+D91+D92+D93+D94+D95+D96+D97+D98+D99+D100+D101</f>
        <v>17.400000000000002</v>
      </c>
      <c r="E88" s="67">
        <f t="shared" si="1"/>
        <v>101.03448275862065</v>
      </c>
    </row>
    <row r="89" spans="1:5" ht="37.5" x14ac:dyDescent="0.2">
      <c r="A89" s="42" t="s">
        <v>115</v>
      </c>
      <c r="B89" s="7" t="s">
        <v>34</v>
      </c>
      <c r="C89" s="85">
        <v>0.98</v>
      </c>
      <c r="D89" s="85">
        <v>0.68</v>
      </c>
      <c r="E89" s="67">
        <f t="shared" si="1"/>
        <v>144.11764705882351</v>
      </c>
    </row>
    <row r="90" spans="1:5" ht="56.25" x14ac:dyDescent="0.2">
      <c r="A90" s="42" t="s">
        <v>8</v>
      </c>
      <c r="B90" s="7" t="s">
        <v>34</v>
      </c>
      <c r="C90" s="85">
        <v>0.98</v>
      </c>
      <c r="D90" s="85">
        <v>0.68</v>
      </c>
      <c r="E90" s="67"/>
    </row>
    <row r="91" spans="1:5" ht="18.75" x14ac:dyDescent="0.2">
      <c r="A91" s="42" t="s">
        <v>2</v>
      </c>
      <c r="B91" s="7" t="s">
        <v>34</v>
      </c>
      <c r="C91" s="85">
        <v>0</v>
      </c>
      <c r="D91" s="85">
        <v>0</v>
      </c>
      <c r="E91" s="67"/>
    </row>
    <row r="92" spans="1:5" ht="18.75" x14ac:dyDescent="0.2">
      <c r="A92" s="25" t="s">
        <v>3</v>
      </c>
      <c r="B92" s="7" t="s">
        <v>34</v>
      </c>
      <c r="C92" s="85">
        <v>0</v>
      </c>
      <c r="D92" s="85">
        <v>0</v>
      </c>
      <c r="E92" s="67"/>
    </row>
    <row r="93" spans="1:5" ht="18.75" x14ac:dyDescent="0.2">
      <c r="A93" s="53" t="s">
        <v>95</v>
      </c>
      <c r="B93" s="7" t="s">
        <v>34</v>
      </c>
      <c r="C93" s="85">
        <v>0</v>
      </c>
      <c r="D93" s="85">
        <v>0</v>
      </c>
      <c r="E93" s="67"/>
    </row>
    <row r="94" spans="1:5" ht="18.75" x14ac:dyDescent="0.2">
      <c r="A94" s="53" t="s">
        <v>96</v>
      </c>
      <c r="B94" s="7" t="s">
        <v>34</v>
      </c>
      <c r="C94" s="85">
        <v>0</v>
      </c>
      <c r="D94" s="85">
        <v>0</v>
      </c>
      <c r="E94" s="67"/>
    </row>
    <row r="95" spans="1:5" ht="37.5" x14ac:dyDescent="0.2">
      <c r="A95" s="42" t="s">
        <v>4</v>
      </c>
      <c r="B95" s="7" t="s">
        <v>34</v>
      </c>
      <c r="C95" s="85">
        <v>0.51</v>
      </c>
      <c r="D95" s="85">
        <v>0.54</v>
      </c>
      <c r="E95" s="67"/>
    </row>
    <row r="96" spans="1:5" ht="56.25" x14ac:dyDescent="0.2">
      <c r="A96" s="42" t="s">
        <v>5</v>
      </c>
      <c r="B96" s="7" t="s">
        <v>34</v>
      </c>
      <c r="C96" s="85">
        <v>1.44</v>
      </c>
      <c r="D96" s="85">
        <v>1.44</v>
      </c>
      <c r="E96" s="67"/>
    </row>
    <row r="97" spans="1:5" ht="18.75" x14ac:dyDescent="0.2">
      <c r="A97" s="53" t="s">
        <v>20</v>
      </c>
      <c r="B97" s="7" t="s">
        <v>34</v>
      </c>
      <c r="C97" s="85">
        <v>5.83</v>
      </c>
      <c r="D97" s="85">
        <v>6.46</v>
      </c>
      <c r="E97" s="67"/>
    </row>
    <row r="98" spans="1:5" ht="37.5" x14ac:dyDescent="0.2">
      <c r="A98" s="25" t="s">
        <v>6</v>
      </c>
      <c r="B98" s="6" t="s">
        <v>34</v>
      </c>
      <c r="C98" s="85">
        <v>7.51</v>
      </c>
      <c r="D98" s="85">
        <v>6.94</v>
      </c>
      <c r="E98" s="67"/>
    </row>
    <row r="99" spans="1:5" ht="18.75" x14ac:dyDescent="0.2">
      <c r="A99" s="25" t="s">
        <v>19</v>
      </c>
      <c r="B99" s="6" t="s">
        <v>34</v>
      </c>
      <c r="C99" s="89">
        <v>1.31</v>
      </c>
      <c r="D99" s="89">
        <v>1.34</v>
      </c>
      <c r="E99" s="67"/>
    </row>
    <row r="100" spans="1:5" ht="18.75" x14ac:dyDescent="0.2">
      <c r="A100" s="25" t="s">
        <v>21</v>
      </c>
      <c r="B100" s="6" t="s">
        <v>34</v>
      </c>
      <c r="C100" s="89">
        <v>0</v>
      </c>
      <c r="D100" s="89">
        <v>0</v>
      </c>
      <c r="E100" s="67"/>
    </row>
    <row r="101" spans="1:5" ht="18.75" x14ac:dyDescent="0.2">
      <c r="A101" s="53" t="s">
        <v>100</v>
      </c>
      <c r="B101" s="6" t="s">
        <v>34</v>
      </c>
      <c r="C101" s="89">
        <v>0</v>
      </c>
      <c r="D101" s="89">
        <v>0</v>
      </c>
      <c r="E101" s="67"/>
    </row>
    <row r="102" spans="1:5" ht="93.75" x14ac:dyDescent="0.2">
      <c r="A102" s="49" t="s">
        <v>107</v>
      </c>
      <c r="B102" s="22" t="s">
        <v>34</v>
      </c>
      <c r="C102" s="89">
        <v>11.02</v>
      </c>
      <c r="D102" s="89">
        <v>12.54</v>
      </c>
      <c r="E102" s="67"/>
    </row>
    <row r="103" spans="1:5" ht="18.75" x14ac:dyDescent="0.2">
      <c r="A103" s="107" t="s">
        <v>77</v>
      </c>
      <c r="B103" s="108"/>
      <c r="C103" s="108"/>
      <c r="D103" s="108"/>
      <c r="E103" s="109"/>
    </row>
    <row r="104" spans="1:5" ht="39" x14ac:dyDescent="0.2">
      <c r="A104" s="9" t="s">
        <v>80</v>
      </c>
      <c r="B104" s="7" t="s">
        <v>79</v>
      </c>
      <c r="C104" s="74">
        <v>2.3689</v>
      </c>
      <c r="D104" s="74">
        <v>2.3925000000000001</v>
      </c>
      <c r="E104" s="66">
        <f>C104/D104*100</f>
        <v>99.013584117032394</v>
      </c>
    </row>
    <row r="105" spans="1:5" ht="19.5" x14ac:dyDescent="0.2">
      <c r="A105" s="3" t="s">
        <v>81</v>
      </c>
      <c r="B105" s="28"/>
      <c r="C105" s="92"/>
      <c r="D105" s="91"/>
      <c r="E105" s="66"/>
    </row>
    <row r="106" spans="1:5" ht="37.5" x14ac:dyDescent="0.2">
      <c r="A106" s="42" t="s">
        <v>115</v>
      </c>
      <c r="B106" s="6" t="s">
        <v>79</v>
      </c>
      <c r="C106" s="74">
        <v>0.1792</v>
      </c>
      <c r="D106" s="74">
        <v>0.1817</v>
      </c>
      <c r="E106" s="66">
        <f t="shared" ref="E106:E127" si="2">C106/D106*100</f>
        <v>98.624105668684649</v>
      </c>
    </row>
    <row r="107" spans="1:5" ht="56.25" x14ac:dyDescent="0.2">
      <c r="A107" s="42" t="s">
        <v>8</v>
      </c>
      <c r="B107" s="6" t="s">
        <v>79</v>
      </c>
      <c r="C107" s="74">
        <v>0.1792</v>
      </c>
      <c r="D107" s="74">
        <v>0.1817</v>
      </c>
      <c r="E107" s="66">
        <f>C107/D107*100</f>
        <v>98.624105668684649</v>
      </c>
    </row>
    <row r="108" spans="1:5" ht="18.75" x14ac:dyDescent="0.2">
      <c r="A108" s="42" t="s">
        <v>2</v>
      </c>
      <c r="B108" s="7" t="s">
        <v>79</v>
      </c>
      <c r="C108" s="77"/>
      <c r="D108" s="77"/>
      <c r="E108" s="66"/>
    </row>
    <row r="109" spans="1:5" ht="18.75" x14ac:dyDescent="0.2">
      <c r="A109" s="25" t="s">
        <v>3</v>
      </c>
      <c r="B109" s="7" t="s">
        <v>79</v>
      </c>
      <c r="C109" s="77"/>
      <c r="D109" s="77"/>
      <c r="E109" s="66"/>
    </row>
    <row r="110" spans="1:5" ht="18.75" x14ac:dyDescent="0.2">
      <c r="A110" s="53" t="s">
        <v>95</v>
      </c>
      <c r="B110" s="7" t="s">
        <v>79</v>
      </c>
      <c r="C110" s="77"/>
      <c r="D110" s="77"/>
      <c r="E110" s="66"/>
    </row>
    <row r="111" spans="1:5" ht="18.75" x14ac:dyDescent="0.2">
      <c r="A111" s="53" t="s">
        <v>96</v>
      </c>
      <c r="B111" s="7" t="s">
        <v>79</v>
      </c>
      <c r="C111" s="77">
        <v>0.25800000000000001</v>
      </c>
      <c r="D111" s="77">
        <v>0.255</v>
      </c>
      <c r="E111" s="66">
        <f t="shared" si="2"/>
        <v>101.17647058823529</v>
      </c>
    </row>
    <row r="112" spans="1:5" ht="37.5" x14ac:dyDescent="0.2">
      <c r="A112" s="42" t="s">
        <v>4</v>
      </c>
      <c r="B112" s="7" t="s">
        <v>79</v>
      </c>
      <c r="C112" s="92"/>
      <c r="D112" s="92"/>
      <c r="E112" s="66"/>
    </row>
    <row r="113" spans="1:5" ht="56.25" x14ac:dyDescent="0.2">
      <c r="A113" s="42" t="s">
        <v>5</v>
      </c>
      <c r="B113" s="7" t="s">
        <v>79</v>
      </c>
      <c r="C113" s="92"/>
      <c r="D113" s="92"/>
      <c r="E113" s="66"/>
    </row>
    <row r="114" spans="1:5" ht="18.75" x14ac:dyDescent="0.2">
      <c r="A114" s="53" t="s">
        <v>20</v>
      </c>
      <c r="B114" s="7" t="s">
        <v>79</v>
      </c>
      <c r="C114" s="92">
        <v>0.13800000000000001</v>
      </c>
      <c r="D114" s="92">
        <v>0.153</v>
      </c>
      <c r="E114" s="66">
        <v>0</v>
      </c>
    </row>
    <row r="115" spans="1:5" ht="37.5" x14ac:dyDescent="0.2">
      <c r="A115" s="25" t="s">
        <v>6</v>
      </c>
      <c r="B115" s="7" t="s">
        <v>79</v>
      </c>
      <c r="C115" s="92">
        <v>0.17799999999999999</v>
      </c>
      <c r="D115" s="92">
        <v>0.16600000000000001</v>
      </c>
      <c r="E115" s="66">
        <f t="shared" si="2"/>
        <v>107.22891566265058</v>
      </c>
    </row>
    <row r="116" spans="1:5" ht="18.75" x14ac:dyDescent="0.2">
      <c r="A116" s="25" t="s">
        <v>19</v>
      </c>
      <c r="B116" s="7" t="s">
        <v>79</v>
      </c>
      <c r="C116" s="92">
        <v>3.1E-2</v>
      </c>
      <c r="D116" s="92">
        <v>3.1E-2</v>
      </c>
      <c r="E116" s="66">
        <v>0</v>
      </c>
    </row>
    <row r="117" spans="1:5" ht="18.75" x14ac:dyDescent="0.2">
      <c r="A117" s="25" t="s">
        <v>21</v>
      </c>
      <c r="B117" s="7" t="s">
        <v>79</v>
      </c>
      <c r="C117" s="92"/>
      <c r="D117" s="92"/>
      <c r="E117" s="66">
        <v>0</v>
      </c>
    </row>
    <row r="118" spans="1:5" ht="37.5" x14ac:dyDescent="0.2">
      <c r="A118" s="25" t="s">
        <v>94</v>
      </c>
      <c r="B118" s="7" t="s">
        <v>79</v>
      </c>
      <c r="C118" s="92">
        <v>0.317</v>
      </c>
      <c r="D118" s="92">
        <v>0.31169999999999998</v>
      </c>
      <c r="E118" s="66">
        <f t="shared" si="2"/>
        <v>101.7003529034328</v>
      </c>
    </row>
    <row r="119" spans="1:5" ht="18.75" x14ac:dyDescent="0.3">
      <c r="A119" s="8" t="s">
        <v>97</v>
      </c>
      <c r="B119" s="7" t="s">
        <v>79</v>
      </c>
      <c r="C119" s="92">
        <v>0.99680000000000002</v>
      </c>
      <c r="D119" s="92">
        <v>0.99890000000000001</v>
      </c>
      <c r="E119" s="66">
        <f t="shared" si="2"/>
        <v>99.789768745620179</v>
      </c>
    </row>
    <row r="120" spans="1:5" ht="18.75" x14ac:dyDescent="0.3">
      <c r="A120" s="8" t="s">
        <v>98</v>
      </c>
      <c r="B120" s="7" t="s">
        <v>79</v>
      </c>
      <c r="C120" s="92">
        <v>0.27</v>
      </c>
      <c r="D120" s="92">
        <v>0.3</v>
      </c>
      <c r="E120" s="66">
        <f t="shared" si="2"/>
        <v>90.000000000000014</v>
      </c>
    </row>
    <row r="121" spans="1:5" ht="18.75" x14ac:dyDescent="0.3">
      <c r="A121" s="8" t="s">
        <v>100</v>
      </c>
      <c r="B121" s="6" t="s">
        <v>79</v>
      </c>
      <c r="C121" s="92">
        <f>C104-C107-C108-C109-C110-C111-C112-C113-C114-C115-C116-C117-C118-C119-C120</f>
        <v>9.0000000000045599E-4</v>
      </c>
      <c r="D121" s="92">
        <f>D104-D107-D108-D109-D110-D111-D112-D113-D114-D115-D116-D117-D118-D119-D120</f>
        <v>-4.7999999999997489E-3</v>
      </c>
      <c r="E121" s="66">
        <v>0</v>
      </c>
    </row>
    <row r="122" spans="1:5" ht="75" x14ac:dyDescent="0.3">
      <c r="A122" s="35" t="s">
        <v>105</v>
      </c>
      <c r="B122" s="6" t="s">
        <v>79</v>
      </c>
      <c r="C122" s="92">
        <f>C124+C125+C126+C127</f>
        <v>0.43759999999999999</v>
      </c>
      <c r="D122" s="92">
        <f>D124+D125+D126+D127</f>
        <v>0.44629999999999997</v>
      </c>
      <c r="E122" s="66">
        <f t="shared" si="2"/>
        <v>98.050638583912175</v>
      </c>
    </row>
    <row r="123" spans="1:5" ht="18.75" x14ac:dyDescent="0.3">
      <c r="A123" s="36" t="s">
        <v>99</v>
      </c>
      <c r="B123" s="28"/>
      <c r="C123" s="91"/>
      <c r="D123" s="91"/>
      <c r="E123" s="66"/>
    </row>
    <row r="124" spans="1:5" ht="37.5" x14ac:dyDescent="0.2">
      <c r="A124" s="25" t="s">
        <v>117</v>
      </c>
      <c r="B124" s="7" t="s">
        <v>79</v>
      </c>
      <c r="C124" s="92">
        <v>7.8200000000000006E-2</v>
      </c>
      <c r="D124" s="92">
        <v>7.5200000000000003E-2</v>
      </c>
      <c r="E124" s="66">
        <f t="shared" si="2"/>
        <v>103.98936170212767</v>
      </c>
    </row>
    <row r="125" spans="1:5" ht="18.75" x14ac:dyDescent="0.3">
      <c r="A125" s="8" t="s">
        <v>22</v>
      </c>
      <c r="B125" s="7" t="s">
        <v>79</v>
      </c>
      <c r="C125" s="92"/>
      <c r="D125" s="92"/>
      <c r="E125" s="66"/>
    </row>
    <row r="126" spans="1:5" ht="18.75" x14ac:dyDescent="0.3">
      <c r="A126" s="37" t="s">
        <v>113</v>
      </c>
      <c r="B126" s="7" t="s">
        <v>79</v>
      </c>
      <c r="C126" s="91"/>
      <c r="D126" s="91"/>
      <c r="E126" s="66"/>
    </row>
    <row r="127" spans="1:5" ht="18.75" x14ac:dyDescent="0.3">
      <c r="A127" s="8" t="s">
        <v>101</v>
      </c>
      <c r="B127" s="6" t="s">
        <v>59</v>
      </c>
      <c r="C127" s="92">
        <v>0.3594</v>
      </c>
      <c r="D127" s="92">
        <v>0.37109999999999999</v>
      </c>
      <c r="E127" s="66">
        <f t="shared" si="2"/>
        <v>96.847210994341154</v>
      </c>
    </row>
    <row r="128" spans="1:5" ht="39" x14ac:dyDescent="0.2">
      <c r="A128" s="52" t="s">
        <v>82</v>
      </c>
      <c r="B128" s="6" t="s">
        <v>34</v>
      </c>
      <c r="C128" s="77">
        <v>1.7</v>
      </c>
      <c r="D128" s="77">
        <v>1.9</v>
      </c>
      <c r="E128" s="80"/>
    </row>
    <row r="129" spans="1:5" ht="19.5" x14ac:dyDescent="0.2">
      <c r="A129" s="9" t="s">
        <v>83</v>
      </c>
      <c r="B129" s="7" t="s">
        <v>38</v>
      </c>
      <c r="C129" s="99"/>
      <c r="D129" s="77">
        <v>12154.44</v>
      </c>
      <c r="E129" s="66"/>
    </row>
    <row r="130" spans="1:5" ht="39" x14ac:dyDescent="0.2">
      <c r="A130" s="9" t="s">
        <v>84</v>
      </c>
      <c r="B130" s="7" t="s">
        <v>38</v>
      </c>
      <c r="C130" s="77">
        <v>37951.9</v>
      </c>
      <c r="D130" s="77">
        <v>34696</v>
      </c>
      <c r="E130" s="66">
        <f t="shared" ref="E130:E147" si="3">C130/D130*100</f>
        <v>109.38407885635233</v>
      </c>
    </row>
    <row r="131" spans="1:5" ht="19.5" x14ac:dyDescent="0.2">
      <c r="A131" s="3" t="s">
        <v>81</v>
      </c>
      <c r="B131" s="28"/>
      <c r="C131" s="93"/>
      <c r="D131" s="93"/>
      <c r="E131" s="66"/>
    </row>
    <row r="132" spans="1:5" ht="37.5" x14ac:dyDescent="0.2">
      <c r="A132" s="42" t="s">
        <v>1</v>
      </c>
      <c r="B132" s="6" t="s">
        <v>38</v>
      </c>
      <c r="C132" s="74">
        <v>30768.9</v>
      </c>
      <c r="D132" s="74">
        <v>25469</v>
      </c>
      <c r="E132" s="66">
        <f t="shared" si="3"/>
        <v>120.80921905061055</v>
      </c>
    </row>
    <row r="133" spans="1:5" ht="56.25" x14ac:dyDescent="0.2">
      <c r="A133" s="42" t="s">
        <v>8</v>
      </c>
      <c r="B133" s="6" t="s">
        <v>38</v>
      </c>
      <c r="C133" s="74">
        <v>31306.2</v>
      </c>
      <c r="D133" s="74">
        <v>25469</v>
      </c>
      <c r="E133" s="66">
        <f t="shared" si="3"/>
        <v>122.9188425144293</v>
      </c>
    </row>
    <row r="134" spans="1:5" ht="18.75" x14ac:dyDescent="0.2">
      <c r="A134" s="42" t="s">
        <v>2</v>
      </c>
      <c r="B134" s="7" t="s">
        <v>38</v>
      </c>
      <c r="C134" s="77">
        <v>27940.5</v>
      </c>
      <c r="D134" s="77">
        <v>28846.1</v>
      </c>
      <c r="E134" s="66">
        <f t="shared" si="3"/>
        <v>96.860580806417502</v>
      </c>
    </row>
    <row r="135" spans="1:5" ht="18.75" x14ac:dyDescent="0.2">
      <c r="A135" s="25" t="s">
        <v>3</v>
      </c>
      <c r="B135" s="7" t="s">
        <v>38</v>
      </c>
      <c r="C135" s="77"/>
      <c r="D135" s="77"/>
      <c r="E135" s="66"/>
    </row>
    <row r="136" spans="1:5" ht="18.75" x14ac:dyDescent="0.2">
      <c r="A136" s="53" t="s">
        <v>95</v>
      </c>
      <c r="B136" s="7" t="s">
        <v>38</v>
      </c>
      <c r="C136" s="77">
        <v>52547.5</v>
      </c>
      <c r="D136" s="77">
        <v>50544</v>
      </c>
      <c r="E136" s="66">
        <f t="shared" si="3"/>
        <v>103.96387306109528</v>
      </c>
    </row>
    <row r="137" spans="1:5" ht="18.75" x14ac:dyDescent="0.2">
      <c r="A137" s="53" t="s">
        <v>96</v>
      </c>
      <c r="B137" s="7" t="s">
        <v>38</v>
      </c>
      <c r="C137" s="77">
        <v>49017.1</v>
      </c>
      <c r="D137" s="77">
        <v>48212</v>
      </c>
      <c r="E137" s="66">
        <f t="shared" si="3"/>
        <v>101.66991620343482</v>
      </c>
    </row>
    <row r="138" spans="1:5" ht="37.5" x14ac:dyDescent="0.2">
      <c r="A138" s="42" t="s">
        <v>4</v>
      </c>
      <c r="B138" s="7" t="s">
        <v>38</v>
      </c>
      <c r="C138" s="77">
        <v>45332.3</v>
      </c>
      <c r="D138" s="77">
        <v>43296</v>
      </c>
      <c r="E138" s="66">
        <f t="shared" si="3"/>
        <v>104.70320583887658</v>
      </c>
    </row>
    <row r="139" spans="1:5" ht="56.25" x14ac:dyDescent="0.2">
      <c r="A139" s="42" t="s">
        <v>5</v>
      </c>
      <c r="B139" s="7" t="s">
        <v>38</v>
      </c>
      <c r="C139" s="77"/>
      <c r="D139" s="77"/>
      <c r="E139" s="66"/>
    </row>
    <row r="140" spans="1:5" ht="18.75" x14ac:dyDescent="0.2">
      <c r="A140" s="53" t="s">
        <v>20</v>
      </c>
      <c r="B140" s="7" t="s">
        <v>38</v>
      </c>
      <c r="C140" s="77">
        <v>43625</v>
      </c>
      <c r="D140" s="77">
        <v>0</v>
      </c>
      <c r="E140" s="66">
        <v>0</v>
      </c>
    </row>
    <row r="141" spans="1:5" ht="37.5" x14ac:dyDescent="0.2">
      <c r="A141" s="25" t="s">
        <v>6</v>
      </c>
      <c r="B141" s="7" t="s">
        <v>38</v>
      </c>
      <c r="C141" s="77">
        <v>26418.3</v>
      </c>
      <c r="D141" s="77">
        <v>25524</v>
      </c>
      <c r="E141" s="66">
        <f t="shared" si="3"/>
        <v>103.50376116596145</v>
      </c>
    </row>
    <row r="142" spans="1:5" ht="18.75" x14ac:dyDescent="0.2">
      <c r="A142" s="25" t="s">
        <v>19</v>
      </c>
      <c r="B142" s="7" t="s">
        <v>38</v>
      </c>
      <c r="C142" s="77">
        <v>24925.4</v>
      </c>
      <c r="D142" s="77">
        <v>21647</v>
      </c>
      <c r="E142" s="66">
        <f t="shared" si="3"/>
        <v>115.14482376310806</v>
      </c>
    </row>
    <row r="143" spans="1:5" ht="18.75" x14ac:dyDescent="0.2">
      <c r="A143" s="25" t="s">
        <v>21</v>
      </c>
      <c r="B143" s="7" t="s">
        <v>38</v>
      </c>
      <c r="C143" s="77">
        <v>35786.300000000003</v>
      </c>
      <c r="D143" s="77">
        <v>36415</v>
      </c>
      <c r="E143" s="66">
        <v>0</v>
      </c>
    </row>
    <row r="144" spans="1:5" ht="37.5" x14ac:dyDescent="0.2">
      <c r="A144" s="25" t="s">
        <v>94</v>
      </c>
      <c r="B144" s="7" t="s">
        <v>38</v>
      </c>
      <c r="C144" s="77">
        <v>51797.9</v>
      </c>
      <c r="D144" s="77">
        <v>42245</v>
      </c>
      <c r="E144" s="66">
        <f t="shared" si="3"/>
        <v>122.61309030654515</v>
      </c>
    </row>
    <row r="145" spans="1:5" ht="18.75" x14ac:dyDescent="0.3">
      <c r="A145" s="8" t="s">
        <v>97</v>
      </c>
      <c r="B145" s="7" t="s">
        <v>38</v>
      </c>
      <c r="C145" s="77">
        <v>30940.6</v>
      </c>
      <c r="D145" s="77">
        <v>28774</v>
      </c>
      <c r="E145" s="66">
        <f t="shared" si="3"/>
        <v>107.52971432543268</v>
      </c>
    </row>
    <row r="146" spans="1:5" ht="18.75" x14ac:dyDescent="0.3">
      <c r="A146" s="8" t="s">
        <v>98</v>
      </c>
      <c r="B146" s="7" t="s">
        <v>38</v>
      </c>
      <c r="C146" s="77">
        <v>37895.300000000003</v>
      </c>
      <c r="D146" s="77">
        <v>33340</v>
      </c>
      <c r="E146" s="66">
        <f t="shared" si="3"/>
        <v>113.66316736652671</v>
      </c>
    </row>
    <row r="147" spans="1:5" ht="18.75" x14ac:dyDescent="0.3">
      <c r="A147" s="8" t="s">
        <v>100</v>
      </c>
      <c r="B147" s="7" t="s">
        <v>38</v>
      </c>
      <c r="C147" s="77">
        <v>44818.5</v>
      </c>
      <c r="D147" s="77">
        <v>42609</v>
      </c>
      <c r="E147" s="66">
        <f t="shared" si="3"/>
        <v>105.18552418503133</v>
      </c>
    </row>
    <row r="148" spans="1:5" ht="75" x14ac:dyDescent="0.3">
      <c r="A148" s="35" t="s">
        <v>105</v>
      </c>
      <c r="B148" s="7" t="s">
        <v>38</v>
      </c>
      <c r="C148" s="93"/>
      <c r="D148" s="93"/>
      <c r="E148" s="63"/>
    </row>
    <row r="149" spans="1:5" ht="18.75" x14ac:dyDescent="0.3">
      <c r="A149" s="36" t="s">
        <v>99</v>
      </c>
      <c r="B149" s="7" t="s">
        <v>38</v>
      </c>
      <c r="C149" s="93"/>
      <c r="D149" s="93"/>
      <c r="E149" s="63"/>
    </row>
    <row r="150" spans="1:5" ht="37.5" x14ac:dyDescent="0.2">
      <c r="A150" s="25" t="s">
        <v>117</v>
      </c>
      <c r="B150" s="7" t="s">
        <v>38</v>
      </c>
      <c r="C150" s="77">
        <f>C147</f>
        <v>44818.5</v>
      </c>
      <c r="D150" s="77">
        <f>D147</f>
        <v>42609</v>
      </c>
      <c r="E150" s="66">
        <f t="shared" ref="E150:E158" si="4">C150/D150*100</f>
        <v>105.18552418503133</v>
      </c>
    </row>
    <row r="151" spans="1:5" ht="18.75" x14ac:dyDescent="0.3">
      <c r="A151" s="8" t="s">
        <v>22</v>
      </c>
      <c r="B151" s="7" t="s">
        <v>38</v>
      </c>
      <c r="C151" s="77"/>
      <c r="D151" s="77"/>
      <c r="E151" s="66"/>
    </row>
    <row r="152" spans="1:5" ht="18.75" x14ac:dyDescent="0.3">
      <c r="A152" s="37" t="s">
        <v>113</v>
      </c>
      <c r="B152" s="7" t="s">
        <v>38</v>
      </c>
      <c r="C152" s="93"/>
      <c r="D152" s="93"/>
      <c r="E152" s="63"/>
    </row>
    <row r="153" spans="1:5" ht="18.75" x14ac:dyDescent="0.3">
      <c r="A153" s="8" t="s">
        <v>101</v>
      </c>
      <c r="B153" s="7" t="s">
        <v>38</v>
      </c>
      <c r="C153" s="77">
        <f>C144</f>
        <v>51797.9</v>
      </c>
      <c r="D153" s="77">
        <f>D144</f>
        <v>42245</v>
      </c>
      <c r="E153" s="66">
        <f t="shared" si="4"/>
        <v>122.61309030654515</v>
      </c>
    </row>
    <row r="154" spans="1:5" ht="19.5" x14ac:dyDescent="0.35">
      <c r="A154" s="27" t="s">
        <v>85</v>
      </c>
      <c r="B154" s="7" t="s">
        <v>28</v>
      </c>
      <c r="C154" s="77">
        <v>4.3982000000000001</v>
      </c>
      <c r="D154" s="77">
        <v>4.1479999999999997</v>
      </c>
      <c r="E154" s="66">
        <f t="shared" si="4"/>
        <v>106.03182256509163</v>
      </c>
    </row>
    <row r="155" spans="1:5" ht="19.5" x14ac:dyDescent="0.35">
      <c r="A155" s="29" t="s">
        <v>86</v>
      </c>
      <c r="B155" s="7" t="s">
        <v>28</v>
      </c>
      <c r="C155" s="77">
        <v>1078.8516</v>
      </c>
      <c r="D155" s="77">
        <v>933.22119999999995</v>
      </c>
      <c r="E155" s="66">
        <f t="shared" si="4"/>
        <v>115.60513198800027</v>
      </c>
    </row>
    <row r="156" spans="1:5" ht="39" x14ac:dyDescent="0.2">
      <c r="A156" s="11" t="s">
        <v>108</v>
      </c>
      <c r="B156" s="7" t="s">
        <v>38</v>
      </c>
      <c r="C156" s="77">
        <v>12243</v>
      </c>
      <c r="D156" s="77">
        <v>12174</v>
      </c>
      <c r="E156" s="66">
        <f>C156/D156*100</f>
        <v>100.56678166584526</v>
      </c>
    </row>
    <row r="157" spans="1:5" ht="58.5" x14ac:dyDescent="0.2">
      <c r="A157" s="9" t="s">
        <v>87</v>
      </c>
      <c r="B157" s="7" t="s">
        <v>88</v>
      </c>
      <c r="C157" s="85"/>
      <c r="D157" s="85">
        <v>1.25</v>
      </c>
      <c r="E157" s="100"/>
    </row>
    <row r="158" spans="1:5" ht="39" x14ac:dyDescent="0.2">
      <c r="A158" s="9" t="s">
        <v>89</v>
      </c>
      <c r="B158" s="7" t="s">
        <v>59</v>
      </c>
      <c r="C158" s="77">
        <v>5.53</v>
      </c>
      <c r="D158" s="77">
        <v>5.53</v>
      </c>
      <c r="E158" s="66">
        <f t="shared" si="4"/>
        <v>100</v>
      </c>
    </row>
    <row r="159" spans="1:5" ht="39" x14ac:dyDescent="0.2">
      <c r="A159" s="9" t="s">
        <v>90</v>
      </c>
      <c r="B159" s="7" t="s">
        <v>34</v>
      </c>
      <c r="C159" s="77">
        <f>C158*1000/15579</f>
        <v>0.35496501701007765</v>
      </c>
      <c r="D159" s="77">
        <f>D158*1000/15592</f>
        <v>0.35466906105695228</v>
      </c>
      <c r="E159" s="64"/>
    </row>
    <row r="160" spans="1:5" ht="39" x14ac:dyDescent="0.2">
      <c r="A160" s="9" t="s">
        <v>91</v>
      </c>
      <c r="B160" s="22" t="s">
        <v>93</v>
      </c>
      <c r="C160" s="77">
        <v>0</v>
      </c>
      <c r="D160" s="77">
        <v>0</v>
      </c>
      <c r="E160" s="66">
        <v>0</v>
      </c>
    </row>
    <row r="161" spans="1:5" ht="18.75" x14ac:dyDescent="0.2">
      <c r="A161" s="30" t="s">
        <v>92</v>
      </c>
      <c r="B161" s="22" t="s">
        <v>93</v>
      </c>
      <c r="C161" s="90">
        <v>0</v>
      </c>
      <c r="D161" s="90">
        <v>0</v>
      </c>
      <c r="E161" s="76">
        <v>0</v>
      </c>
    </row>
    <row r="162" spans="1:5" ht="18.75" x14ac:dyDescent="0.2">
      <c r="A162" s="38"/>
      <c r="B162" s="39"/>
      <c r="C162" s="40"/>
      <c r="D162" s="40"/>
      <c r="E162" s="41"/>
    </row>
    <row r="163" spans="1:5" ht="39.75" customHeight="1" x14ac:dyDescent="0.2">
      <c r="A163" s="106" t="s">
        <v>114</v>
      </c>
      <c r="B163" s="106"/>
      <c r="C163" s="106"/>
      <c r="D163" s="106"/>
      <c r="E163" s="106"/>
    </row>
    <row r="164" spans="1:5" ht="15.75" x14ac:dyDescent="0.2">
      <c r="A164" s="31"/>
      <c r="B164" s="32"/>
      <c r="C164" s="33"/>
      <c r="D164" s="33"/>
      <c r="E164" s="34"/>
    </row>
  </sheetData>
  <mergeCells count="10">
    <mergeCell ref="D1:E1"/>
    <mergeCell ref="D2:E2"/>
    <mergeCell ref="A3:E3"/>
    <mergeCell ref="A4:E4"/>
    <mergeCell ref="A163:E163"/>
    <mergeCell ref="A80:E80"/>
    <mergeCell ref="A103:E103"/>
    <mergeCell ref="A6:E6"/>
    <mergeCell ref="A30:E30"/>
    <mergeCell ref="A63:E63"/>
  </mergeCells>
  <phoneticPr fontId="17" type="noConversion"/>
  <printOptions horizontalCentered="1"/>
  <pageMargins left="0.78740157480314965" right="0.19685039370078741" top="0.19685039370078741" bottom="0.19685039370078741" header="0" footer="0"/>
  <pageSetup paperSize="9" scale="59" fitToHeight="4" orientation="portrait" horizontalDpi="300" verticalDpi="300" r:id="rId1"/>
  <headerFooter alignWithMargins="0"/>
  <rowBreaks count="3" manualBreakCount="3">
    <brk id="44" max="4" man="1"/>
    <brk id="93" max="4" man="1"/>
    <brk id="13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Аналит.отчет</vt:lpstr>
      <vt:lpstr>Аналит.отчет!Заголовки_для_печати</vt:lpstr>
      <vt:lpstr>Аналит.отчет!Область_печати</vt:lpstr>
    </vt:vector>
  </TitlesOfParts>
  <Company>AoIR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Хантургаева</cp:lastModifiedBy>
  <cp:lastPrinted>2021-04-22T03:57:19Z</cp:lastPrinted>
  <dcterms:created xsi:type="dcterms:W3CDTF">2006-03-06T08:26:24Z</dcterms:created>
  <dcterms:modified xsi:type="dcterms:W3CDTF">2021-07-12T04:03:37Z</dcterms:modified>
</cp:coreProperties>
</file>